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e\Downloads\"/>
    </mc:Choice>
  </mc:AlternateContent>
  <xr:revisionPtr revIDLastSave="0" documentId="8_{84D1043F-EB5E-4CE0-B01F-C8BA0C05D647}" xr6:coauthVersionLast="47" xr6:coauthVersionMax="47" xr10:uidLastSave="{00000000-0000-0000-0000-000000000000}"/>
  <bookViews>
    <workbookView xWindow="-26850" yWindow="555" windowWidth="22680" windowHeight="15645" activeTab="1" xr2:uid="{00000000-000D-0000-FFFF-FFFF00000000}"/>
  </bookViews>
  <sheets>
    <sheet name="Jan-June" sheetId="1" r:id="rId1"/>
    <sheet name="July-Dec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2" l="1"/>
  <c r="G15" i="2"/>
  <c r="G13" i="2"/>
  <c r="G10" i="2"/>
  <c r="G9" i="2"/>
  <c r="G7" i="2"/>
  <c r="G22" i="2"/>
  <c r="G16" i="2" l="1"/>
  <c r="B20" i="2"/>
  <c r="B22" i="2" s="1"/>
  <c r="B15" i="2"/>
  <c r="B10" i="2"/>
  <c r="B9" i="2"/>
  <c r="B7" i="2"/>
  <c r="L57" i="1"/>
  <c r="L59" i="1" s="1"/>
  <c r="L50" i="1"/>
  <c r="L52" i="1"/>
  <c r="L46" i="1"/>
  <c r="L45" i="1"/>
  <c r="L43" i="1"/>
  <c r="G56" i="1"/>
  <c r="G57" i="1"/>
  <c r="G51" i="1"/>
  <c r="G50" i="1"/>
  <c r="G49" i="1"/>
  <c r="G48" i="1"/>
  <c r="G46" i="1"/>
  <c r="G45" i="1"/>
  <c r="G43" i="1"/>
  <c r="B46" i="1"/>
  <c r="B49" i="1"/>
  <c r="B45" i="1"/>
  <c r="B43" i="1"/>
  <c r="B57" i="1"/>
  <c r="B55" i="1"/>
  <c r="L14" i="1"/>
  <c r="L10" i="1"/>
  <c r="L9" i="1"/>
  <c r="L7" i="1"/>
  <c r="L21" i="1"/>
  <c r="L19" i="1"/>
  <c r="G16" i="1"/>
  <c r="G11" i="1"/>
  <c r="G15" i="1"/>
  <c r="G10" i="1"/>
  <c r="G9" i="1"/>
  <c r="G7" i="1"/>
  <c r="G14" i="1"/>
  <c r="G22" i="1"/>
  <c r="G25" i="1" s="1"/>
  <c r="B22" i="1"/>
  <c r="B23" i="1"/>
  <c r="B24" i="1"/>
  <c r="B15" i="1"/>
  <c r="B14" i="1"/>
  <c r="B10" i="1"/>
  <c r="B9" i="1"/>
  <c r="B7" i="1"/>
  <c r="B16" i="2" l="1"/>
  <c r="B24" i="2"/>
  <c r="G4" i="2" s="1"/>
  <c r="G24" i="2" s="1"/>
  <c r="L53" i="1"/>
  <c r="G58" i="1"/>
  <c r="G52" i="1"/>
  <c r="G18" i="1"/>
  <c r="B51" i="1"/>
  <c r="B58" i="1"/>
  <c r="L16" i="1"/>
  <c r="L22" i="1"/>
  <c r="B25" i="1"/>
  <c r="B17" i="1"/>
  <c r="B27" i="1" l="1"/>
  <c r="G4" i="1" s="1"/>
  <c r="G27" i="1" s="1"/>
  <c r="L4" i="1" s="1"/>
  <c r="L24" i="1" s="1"/>
  <c r="B40" i="1" s="1"/>
  <c r="B60" i="1" s="1"/>
  <c r="G40" i="1" s="1"/>
  <c r="G60" i="1" s="1"/>
  <c r="L40" i="1" s="1"/>
  <c r="L61" i="1" s="1"/>
</calcChain>
</file>

<file path=xl/sharedStrings.xml><?xml version="1.0" encoding="utf-8"?>
<sst xmlns="http://schemas.openxmlformats.org/spreadsheetml/2006/main" count="232" uniqueCount="71">
  <si>
    <t>Laurelwood HOA</t>
  </si>
  <si>
    <t>Community Bank</t>
  </si>
  <si>
    <t>Beginning Balance 1/1/23</t>
  </si>
  <si>
    <t>Payments</t>
  </si>
  <si>
    <t>AT&amp;T Autodraft</t>
  </si>
  <si>
    <t>Atmos Autodraft</t>
  </si>
  <si>
    <t>City of Flowood Autodraft</t>
  </si>
  <si>
    <t>Entergy Autodraft</t>
  </si>
  <si>
    <t>Access Control Autodraft</t>
  </si>
  <si>
    <t>State Farm Autodraft</t>
  </si>
  <si>
    <t>Bev's Cleaning POS Debit</t>
  </si>
  <si>
    <t>Premier Pools POS Debit</t>
  </si>
  <si>
    <t>Checks Cleared</t>
  </si>
  <si>
    <t>Bank Fee</t>
  </si>
  <si>
    <t>Total Expenses</t>
  </si>
  <si>
    <t>Deposits</t>
  </si>
  <si>
    <t>Lockbox</t>
  </si>
  <si>
    <t>Paypal Transfers</t>
  </si>
  <si>
    <t>Regular Deposits</t>
  </si>
  <si>
    <t>Total Deposits</t>
  </si>
  <si>
    <t>Ending Balance 1/31/23</t>
  </si>
  <si>
    <t>Beginning Balance 2/1/23</t>
  </si>
  <si>
    <t>Ending Balance 2/28/23</t>
  </si>
  <si>
    <t>Bellinder Law Firm Elec Ck</t>
  </si>
  <si>
    <t>Beginning Balance 3/1/23</t>
  </si>
  <si>
    <t>Ending Balance 3/31/23</t>
  </si>
  <si>
    <t>Open Reserve Account</t>
  </si>
  <si>
    <t>Beginning Balance 4/1/23</t>
  </si>
  <si>
    <t>Ending Balance 4/30/23</t>
  </si>
  <si>
    <t>Payee</t>
  </si>
  <si>
    <t>Check #</t>
  </si>
  <si>
    <t>Date</t>
  </si>
  <si>
    <t>Amount</t>
  </si>
  <si>
    <t>Checks Cleared January</t>
  </si>
  <si>
    <t>Kaminski Lawn Mgmt</t>
  </si>
  <si>
    <t>Checks Cleared February</t>
  </si>
  <si>
    <t>Checks Cleared March</t>
  </si>
  <si>
    <t>Landpros Excavation</t>
  </si>
  <si>
    <t>Bevs Cleaning  Service</t>
  </si>
  <si>
    <t>JB's Handy Service LLC</t>
  </si>
  <si>
    <t>Access Control Group</t>
  </si>
  <si>
    <t>Paul Davis Restoration</t>
  </si>
  <si>
    <t>Ken North (reminbursement)</t>
  </si>
  <si>
    <t>United Roofing</t>
  </si>
  <si>
    <t>Checks Cleared April</t>
  </si>
  <si>
    <t>Lori Beth Smith (reimb for locks)</t>
  </si>
  <si>
    <t>Barone's Tree Pros LLC</t>
  </si>
  <si>
    <t>Host Gator</t>
  </si>
  <si>
    <t>Camille or Jared Savell (deposit refund)</t>
  </si>
  <si>
    <t>Beginning Balance 5/1/23</t>
  </si>
  <si>
    <t>Returned Checks</t>
  </si>
  <si>
    <t>Paige Hardee (for Kai)</t>
  </si>
  <si>
    <t>Swim Time Pools</t>
  </si>
  <si>
    <t>McGraw Gotta Go</t>
  </si>
  <si>
    <t>Jimmy Huston</t>
  </si>
  <si>
    <t>Bevs Cleaning Service</t>
  </si>
  <si>
    <t>Beginning Balance 6/1/23</t>
  </si>
  <si>
    <t>Blink Security</t>
  </si>
  <si>
    <t>Debit card transactions</t>
  </si>
  <si>
    <t>Domestic Goddess</t>
  </si>
  <si>
    <t>Ending Balance 5/31/23</t>
  </si>
  <si>
    <t>Checks Cleared May</t>
  </si>
  <si>
    <t>Ending Balance 6/30/23</t>
  </si>
  <si>
    <t>Checks Cleared June</t>
  </si>
  <si>
    <t>Ending Balance 7/31/23</t>
  </si>
  <si>
    <t>Checks Cleared July</t>
  </si>
  <si>
    <t>Beginning Balance 7/1/23</t>
  </si>
  <si>
    <t>Domestic Goddess Design &amp; Cleaning</t>
  </si>
  <si>
    <t>Swim Time Pools &amp; Spas of MS</t>
  </si>
  <si>
    <t>Paige Hardee</t>
  </si>
  <si>
    <t>Beginning Balance 8/1/23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</si>
</sst>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_);\(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43" fontId="0" fillId="0" borderId="0" xfId="1" applyFont="1"/>
    <xf numFmtId="0" fontId="2" fillId="0" borderId="0" xfId="0" applyFont="1"/>
    <xf numFmtId="39" fontId="0" fillId="0" borderId="0" xfId="1" applyNumberFormat="1" applyFont="1"/>
    <xf numFmtId="164" fontId="0" fillId="0" borderId="0" xfId="1" applyNumberFormat="1" applyFont="1"/>
    <xf numFmtId="39" fontId="0" fillId="0" borderId="0" xfId="1" applyNumberFormat="1" applyFont="1" applyBorder="1"/>
    <xf numFmtId="39" fontId="2" fillId="0" borderId="0" xfId="1" applyNumberFormat="1" applyFont="1" applyBorder="1"/>
    <xf numFmtId="43" fontId="0" fillId="0" borderId="0" xfId="1" applyFont="1" applyBorder="1"/>
    <xf numFmtId="43" fontId="2" fillId="0" borderId="0" xfId="1" applyFont="1" applyBorder="1"/>
    <xf numFmtId="164" fontId="0" fillId="0" borderId="0" xfId="1" applyNumberFormat="1" applyFont="1" applyBorder="1"/>
    <xf numFmtId="14" fontId="0" fillId="0" borderId="0" xfId="1" applyNumberFormat="1" applyFont="1" applyBorder="1"/>
    <xf numFmtId="43" fontId="2" fillId="0" borderId="1" xfId="1" applyFont="1" applyBorder="1"/>
    <xf numFmtId="39" fontId="2" fillId="0" borderId="2" xfId="1" applyNumberFormat="1" applyFont="1" applyBorder="1"/>
    <xf numFmtId="39" fontId="2" fillId="0" borderId="3" xfId="1" applyNumberFormat="1" applyFont="1" applyBorder="1"/>
    <xf numFmtId="43" fontId="0" fillId="0" borderId="4" xfId="1" applyFont="1" applyBorder="1"/>
    <xf numFmtId="39" fontId="0" fillId="0" borderId="5" xfId="1" applyNumberFormat="1" applyFont="1" applyBorder="1"/>
    <xf numFmtId="0" fontId="2" fillId="0" borderId="4" xfId="0" applyFont="1" applyBorder="1"/>
    <xf numFmtId="39" fontId="2" fillId="0" borderId="5" xfId="1" applyNumberFormat="1" applyFont="1" applyBorder="1"/>
    <xf numFmtId="0" fontId="0" fillId="0" borderId="4" xfId="0" applyBorder="1"/>
    <xf numFmtId="0" fontId="2" fillId="0" borderId="5" xfId="0" applyFont="1" applyBorder="1"/>
    <xf numFmtId="0" fontId="0" fillId="0" borderId="5" xfId="0" applyBorder="1"/>
    <xf numFmtId="43" fontId="2" fillId="0" borderId="5" xfId="1" applyFont="1" applyBorder="1"/>
    <xf numFmtId="43" fontId="0" fillId="0" borderId="5" xfId="1" applyFont="1" applyBorder="1"/>
    <xf numFmtId="0" fontId="0" fillId="0" borderId="6" xfId="0" applyBorder="1"/>
    <xf numFmtId="164" fontId="0" fillId="0" borderId="7" xfId="1" applyNumberFormat="1" applyFont="1" applyBorder="1"/>
    <xf numFmtId="14" fontId="0" fillId="0" borderId="7" xfId="1" applyNumberFormat="1" applyFont="1" applyBorder="1"/>
    <xf numFmtId="43" fontId="0" fillId="0" borderId="8" xfId="1" applyFont="1" applyBorder="1"/>
    <xf numFmtId="0" fontId="2" fillId="0" borderId="1" xfId="0" applyFont="1" applyBorder="1"/>
    <xf numFmtId="43" fontId="0" fillId="0" borderId="7" xfId="1" applyFont="1" applyBorder="1"/>
    <xf numFmtId="39" fontId="0" fillId="0" borderId="4" xfId="1" applyNumberFormat="1" applyFont="1" applyBorder="1"/>
    <xf numFmtId="39" fontId="0" fillId="0" borderId="6" xfId="1" applyNumberFormat="1" applyFont="1" applyBorder="1"/>
    <xf numFmtId="0" fontId="0" fillId="0" borderId="7" xfId="0" applyBorder="1"/>
    <xf numFmtId="43" fontId="0" fillId="0" borderId="8" xfId="1" applyFont="1" applyFill="1" applyBorder="1"/>
    <xf numFmtId="0" fontId="2" fillId="0" borderId="2" xfId="0" applyFont="1" applyBorder="1"/>
    <xf numFmtId="0" fontId="2" fillId="0" borderId="3" xfId="0" applyFont="1" applyBorder="1"/>
    <xf numFmtId="39" fontId="0" fillId="0" borderId="0" xfId="1" applyNumberFormat="1" applyFont="1" applyFill="1" applyBorder="1"/>
    <xf numFmtId="43" fontId="2" fillId="2" borderId="0" xfId="1" applyFont="1" applyFill="1"/>
    <xf numFmtId="43" fontId="0" fillId="2" borderId="0" xfId="1" applyFont="1" applyFill="1"/>
    <xf numFmtId="39" fontId="0" fillId="2" borderId="0" xfId="1" applyNumberFormat="1" applyFont="1" applyFill="1"/>
    <xf numFmtId="39" fontId="2" fillId="2" borderId="0" xfId="1" applyNumberFormat="1" applyFont="1" applyFill="1"/>
    <xf numFmtId="0" fontId="2" fillId="2" borderId="0" xfId="0" applyFont="1" applyFill="1"/>
    <xf numFmtId="0" fontId="0" fillId="2" borderId="0" xfId="0" applyFill="1"/>
    <xf numFmtId="164" fontId="0" fillId="2" borderId="0" xfId="1" applyNumberFormat="1" applyFont="1" applyFill="1"/>
    <xf numFmtId="0" fontId="3" fillId="0" borderId="0" xfId="0" applyFont="1"/>
    <xf numFmtId="43" fontId="0" fillId="0" borderId="9" xfId="1" applyFont="1" applyBorder="1"/>
    <xf numFmtId="39" fontId="0" fillId="0" borderId="0" xfId="1" applyNumberFormat="1" applyFont="1" applyFill="1"/>
    <xf numFmtId="43" fontId="0" fillId="0" borderId="0" xfId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6"/>
  <sheetViews>
    <sheetView zoomScaleNormal="100" workbookViewId="0"/>
  </sheetViews>
  <sheetFormatPr defaultRowHeight="15" x14ac:dyDescent="0.25"/>
  <cols>
    <col min="1" max="1" width="33" bestFit="1" customWidth="1"/>
    <col min="2" max="2" width="10.7109375" style="3" customWidth="1"/>
    <col min="3" max="4" width="10.7109375" style="1" customWidth="1"/>
    <col min="5" max="5" width="5.7109375" style="3" customWidth="1"/>
    <col min="6" max="6" width="33" customWidth="1"/>
    <col min="7" max="7" width="10.7109375" style="1" customWidth="1"/>
    <col min="8" max="8" width="10.7109375" style="3" customWidth="1"/>
    <col min="9" max="9" width="10.7109375" customWidth="1"/>
    <col min="10" max="10" width="5.7109375" style="1" customWidth="1"/>
    <col min="11" max="11" width="33" style="3" customWidth="1"/>
    <col min="12" max="14" width="10.7109375" customWidth="1"/>
    <col min="15" max="15" width="5.7109375" customWidth="1"/>
    <col min="16" max="16" width="33" bestFit="1" customWidth="1"/>
    <col min="17" max="17" width="10.42578125" bestFit="1" customWidth="1"/>
    <col min="18" max="18" width="9.5703125" bestFit="1" customWidth="1"/>
  </cols>
  <sheetData>
    <row r="1" spans="1:14" ht="15.75" x14ac:dyDescent="0.25">
      <c r="A1" s="43" t="s">
        <v>0</v>
      </c>
      <c r="C1" s="3"/>
      <c r="E1" s="1"/>
      <c r="F1" s="3"/>
      <c r="G1"/>
      <c r="H1" s="1"/>
      <c r="I1" s="3"/>
      <c r="J1"/>
      <c r="K1" s="1"/>
      <c r="L1" s="3"/>
    </row>
    <row r="2" spans="1:14" ht="15.75" x14ac:dyDescent="0.25">
      <c r="A2" s="43" t="s">
        <v>1</v>
      </c>
      <c r="C2" s="3"/>
      <c r="E2" s="1"/>
      <c r="F2" s="3"/>
      <c r="G2"/>
      <c r="H2" s="1"/>
      <c r="I2" s="3"/>
      <c r="J2"/>
      <c r="K2" s="1"/>
      <c r="L2" s="3"/>
    </row>
    <row r="3" spans="1:14" ht="15.75" thickBot="1" x14ac:dyDescent="0.3">
      <c r="C3" s="3"/>
      <c r="E3" s="1"/>
      <c r="F3" s="3"/>
      <c r="G3"/>
      <c r="H3" s="1"/>
      <c r="I3" s="3"/>
      <c r="J3"/>
      <c r="K3" s="1"/>
      <c r="L3" s="3"/>
    </row>
    <row r="4" spans="1:14" s="2" customFormat="1" x14ac:dyDescent="0.25">
      <c r="A4" s="27" t="s">
        <v>2</v>
      </c>
      <c r="B4" s="12">
        <v>48407.19</v>
      </c>
      <c r="C4" s="12"/>
      <c r="D4" s="13"/>
      <c r="E4" s="36"/>
      <c r="F4" s="11" t="s">
        <v>21</v>
      </c>
      <c r="G4" s="12">
        <f>+B27</f>
        <v>65876</v>
      </c>
      <c r="H4" s="12"/>
      <c r="I4" s="13"/>
      <c r="J4" s="40"/>
      <c r="K4" s="11" t="s">
        <v>24</v>
      </c>
      <c r="L4" s="12">
        <f>+G27</f>
        <v>77626.539999999994</v>
      </c>
      <c r="M4" s="12"/>
      <c r="N4" s="13"/>
    </row>
    <row r="5" spans="1:14" x14ac:dyDescent="0.25">
      <c r="A5" s="18"/>
      <c r="B5" s="5"/>
      <c r="C5" s="5"/>
      <c r="D5" s="15"/>
      <c r="E5" s="37"/>
      <c r="F5" s="14"/>
      <c r="G5" s="5"/>
      <c r="H5" s="5"/>
      <c r="I5" s="15"/>
      <c r="J5" s="41"/>
      <c r="K5" s="14"/>
      <c r="L5" s="5"/>
      <c r="M5" s="5"/>
      <c r="N5" s="15"/>
    </row>
    <row r="6" spans="1:14" s="2" customFormat="1" x14ac:dyDescent="0.25">
      <c r="A6" s="16" t="s">
        <v>3</v>
      </c>
      <c r="B6" s="6"/>
      <c r="C6" s="6"/>
      <c r="D6" s="17"/>
      <c r="E6" s="36"/>
      <c r="F6" s="16" t="s">
        <v>3</v>
      </c>
      <c r="G6" s="6"/>
      <c r="H6" s="6"/>
      <c r="I6" s="17"/>
      <c r="J6" s="40"/>
      <c r="K6" s="16" t="s">
        <v>3</v>
      </c>
      <c r="L6" s="6"/>
      <c r="M6" s="6"/>
      <c r="N6" s="17"/>
    </row>
    <row r="7" spans="1:14" x14ac:dyDescent="0.25">
      <c r="A7" s="18" t="s">
        <v>4</v>
      </c>
      <c r="B7" s="5">
        <f>-42.89-64.2-69.55-15.02</f>
        <v>-191.66</v>
      </c>
      <c r="C7" s="5"/>
      <c r="D7" s="15"/>
      <c r="E7" s="37"/>
      <c r="F7" s="18" t="s">
        <v>4</v>
      </c>
      <c r="G7" s="5">
        <f>-43.08-64.2-69.55-15.02</f>
        <v>-191.85</v>
      </c>
      <c r="H7" s="5"/>
      <c r="I7" s="15"/>
      <c r="J7" s="41"/>
      <c r="K7" s="18" t="s">
        <v>4</v>
      </c>
      <c r="L7" s="5">
        <f>-43.08-64.2-69.55-15.02</f>
        <v>-191.85</v>
      </c>
      <c r="M7" s="5"/>
      <c r="N7" s="15"/>
    </row>
    <row r="8" spans="1:14" x14ac:dyDescent="0.25">
      <c r="A8" s="18" t="s">
        <v>5</v>
      </c>
      <c r="B8" s="5">
        <v>-132.37</v>
      </c>
      <c r="C8" s="5"/>
      <c r="D8" s="15"/>
      <c r="E8" s="37"/>
      <c r="F8" s="18" t="s">
        <v>5</v>
      </c>
      <c r="G8" s="5">
        <v>-141.44</v>
      </c>
      <c r="H8" s="5"/>
      <c r="I8" s="15"/>
      <c r="J8" s="41"/>
      <c r="K8" s="18" t="s">
        <v>5</v>
      </c>
      <c r="L8" s="5">
        <v>-87.9</v>
      </c>
      <c r="M8" s="5"/>
      <c r="N8" s="15"/>
    </row>
    <row r="9" spans="1:14" x14ac:dyDescent="0.25">
      <c r="A9" s="18" t="s">
        <v>6</v>
      </c>
      <c r="B9" s="5">
        <f>-11.58-11.58-11.58-31.92-145.77</f>
        <v>-212.43</v>
      </c>
      <c r="C9" s="5"/>
      <c r="D9" s="15"/>
      <c r="E9" s="37"/>
      <c r="F9" s="18" t="s">
        <v>6</v>
      </c>
      <c r="G9" s="5">
        <f>-12.65-12.65-12.65-35.24-145.37</f>
        <v>-218.56</v>
      </c>
      <c r="H9" s="5"/>
      <c r="I9" s="15"/>
      <c r="J9" s="41"/>
      <c r="K9" s="18" t="s">
        <v>6</v>
      </c>
      <c r="L9" s="5">
        <f>-12.65-12.65-12.65-33.43-168.62</f>
        <v>-240</v>
      </c>
      <c r="M9" s="5"/>
      <c r="N9" s="15"/>
    </row>
    <row r="10" spans="1:14" x14ac:dyDescent="0.25">
      <c r="A10" s="18" t="s">
        <v>7</v>
      </c>
      <c r="B10" s="5">
        <f>-73.94-146.87-219.45-436.03</f>
        <v>-876.29</v>
      </c>
      <c r="C10" s="5"/>
      <c r="D10" s="15"/>
      <c r="E10" s="37"/>
      <c r="F10" s="18" t="s">
        <v>7</v>
      </c>
      <c r="G10" s="5">
        <f>-67.47-135.34-240.65-501.76</f>
        <v>-945.22</v>
      </c>
      <c r="H10" s="5"/>
      <c r="I10" s="15"/>
      <c r="J10" s="41"/>
      <c r="K10" s="18" t="s">
        <v>7</v>
      </c>
      <c r="L10" s="5">
        <f>-7.15-40.1-42.3-240.53-510.4</f>
        <v>-840.48</v>
      </c>
      <c r="M10" s="5"/>
      <c r="N10" s="15"/>
    </row>
    <row r="11" spans="1:14" x14ac:dyDescent="0.25">
      <c r="A11" s="18" t="s">
        <v>8</v>
      </c>
      <c r="B11" s="5">
        <v>-206.42</v>
      </c>
      <c r="C11" s="5"/>
      <c r="D11" s="15"/>
      <c r="E11" s="37"/>
      <c r="F11" s="18" t="s">
        <v>8</v>
      </c>
      <c r="G11" s="5">
        <f>-206.42-206.42</f>
        <v>-412.84</v>
      </c>
      <c r="H11" s="5"/>
      <c r="I11" s="15"/>
      <c r="J11" s="41"/>
      <c r="K11" s="18" t="s">
        <v>9</v>
      </c>
      <c r="L11" s="5">
        <v>-573.66</v>
      </c>
      <c r="M11" s="5"/>
      <c r="N11" s="15"/>
    </row>
    <row r="12" spans="1:14" x14ac:dyDescent="0.25">
      <c r="A12" s="18" t="s">
        <v>9</v>
      </c>
      <c r="B12" s="5">
        <v>-573.66</v>
      </c>
      <c r="C12" s="5"/>
      <c r="D12" s="15"/>
      <c r="E12" s="37"/>
      <c r="F12" s="18" t="s">
        <v>9</v>
      </c>
      <c r="G12" s="5">
        <v>-573.66</v>
      </c>
      <c r="H12" s="5"/>
      <c r="I12" s="15"/>
      <c r="J12" s="41"/>
      <c r="K12" s="18" t="s">
        <v>26</v>
      </c>
      <c r="L12" s="5">
        <v>-2500</v>
      </c>
      <c r="M12" s="5"/>
      <c r="N12" s="15"/>
    </row>
    <row r="13" spans="1:14" x14ac:dyDescent="0.25">
      <c r="A13" s="18" t="s">
        <v>10</v>
      </c>
      <c r="B13" s="5">
        <v>-360</v>
      </c>
      <c r="C13" s="5"/>
      <c r="D13" s="15"/>
      <c r="E13" s="37"/>
      <c r="F13" s="18" t="s">
        <v>10</v>
      </c>
      <c r="G13" s="5">
        <v>-360</v>
      </c>
      <c r="H13" s="5"/>
      <c r="I13" s="15"/>
      <c r="J13" s="41"/>
      <c r="K13" s="18" t="s">
        <v>23</v>
      </c>
      <c r="L13" s="5">
        <v>-1435</v>
      </c>
      <c r="M13" s="5"/>
      <c r="N13" s="15"/>
    </row>
    <row r="14" spans="1:14" x14ac:dyDescent="0.25">
      <c r="A14" s="18" t="s">
        <v>11</v>
      </c>
      <c r="B14" s="5">
        <f>-952.3-475</f>
        <v>-1427.3</v>
      </c>
      <c r="C14" s="5"/>
      <c r="D14" s="15"/>
      <c r="E14" s="37"/>
      <c r="F14" s="18" t="s">
        <v>11</v>
      </c>
      <c r="G14" s="5">
        <f>-649.38-950</f>
        <v>-1599.38</v>
      </c>
      <c r="H14" s="5"/>
      <c r="I14" s="15"/>
      <c r="J14" s="41"/>
      <c r="K14" s="18" t="s">
        <v>12</v>
      </c>
      <c r="L14" s="5">
        <f>-4387-4440-10360-360-5280-206.42-2000-30.24</f>
        <v>-27063.66</v>
      </c>
      <c r="M14" s="5"/>
      <c r="N14" s="15"/>
    </row>
    <row r="15" spans="1:14" x14ac:dyDescent="0.25">
      <c r="A15" s="18" t="s">
        <v>12</v>
      </c>
      <c r="B15" s="5">
        <f>-3208.34-150</f>
        <v>-3358.34</v>
      </c>
      <c r="C15" s="5"/>
      <c r="D15" s="15"/>
      <c r="E15" s="37"/>
      <c r="F15" s="18" t="s">
        <v>23</v>
      </c>
      <c r="G15" s="5">
        <f>-1567.75-1810.75</f>
        <v>-3378.5</v>
      </c>
      <c r="H15" s="5"/>
      <c r="I15" s="15"/>
      <c r="J15" s="41"/>
      <c r="K15" s="18" t="s">
        <v>13</v>
      </c>
      <c r="L15" s="5">
        <v>0</v>
      </c>
      <c r="M15" s="5"/>
      <c r="N15" s="15"/>
    </row>
    <row r="16" spans="1:14" x14ac:dyDescent="0.25">
      <c r="A16" s="18" t="s">
        <v>13</v>
      </c>
      <c r="B16" s="5">
        <v>-99.26</v>
      </c>
      <c r="C16" s="5"/>
      <c r="D16" s="15"/>
      <c r="E16" s="37"/>
      <c r="F16" s="18" t="s">
        <v>12</v>
      </c>
      <c r="G16" s="5">
        <f>-3208.34-3208.34-150</f>
        <v>-6566.68</v>
      </c>
      <c r="H16" s="5"/>
      <c r="I16" s="15"/>
      <c r="J16" s="41"/>
      <c r="K16" s="16" t="s">
        <v>14</v>
      </c>
      <c r="L16" s="6">
        <f>SUM(L7:L15)</f>
        <v>-32932.550000000003</v>
      </c>
      <c r="M16" s="6"/>
      <c r="N16" s="17"/>
    </row>
    <row r="17" spans="1:14" x14ac:dyDescent="0.25">
      <c r="A17" s="16" t="s">
        <v>14</v>
      </c>
      <c r="B17" s="6">
        <f>SUM(B7:B16)</f>
        <v>-7437.7300000000005</v>
      </c>
      <c r="C17" s="6"/>
      <c r="D17" s="17"/>
      <c r="E17" s="37"/>
      <c r="F17" s="18" t="s">
        <v>13</v>
      </c>
      <c r="G17" s="5">
        <v>0</v>
      </c>
      <c r="H17" s="5"/>
      <c r="I17" s="15"/>
      <c r="J17" s="41"/>
      <c r="K17" s="16"/>
      <c r="L17" s="6"/>
      <c r="M17" s="6"/>
      <c r="N17" s="17"/>
    </row>
    <row r="18" spans="1:14" s="2" customFormat="1" x14ac:dyDescent="0.25">
      <c r="A18" s="18"/>
      <c r="B18" s="5"/>
      <c r="C18" s="5"/>
      <c r="D18" s="15"/>
      <c r="E18" s="36"/>
      <c r="F18" s="16" t="s">
        <v>14</v>
      </c>
      <c r="G18" s="6">
        <f>SUM(G7:G17)</f>
        <v>-14388.130000000001</v>
      </c>
      <c r="H18" s="6"/>
      <c r="I18" s="17"/>
      <c r="J18" s="40"/>
      <c r="K18" s="16" t="s">
        <v>15</v>
      </c>
      <c r="L18" s="6"/>
      <c r="M18" s="6"/>
      <c r="N18" s="17"/>
    </row>
    <row r="19" spans="1:14" s="2" customFormat="1" x14ac:dyDescent="0.25">
      <c r="A19" s="18"/>
      <c r="B19" s="5"/>
      <c r="C19" s="5"/>
      <c r="D19" s="15"/>
      <c r="E19" s="36"/>
      <c r="F19" s="16"/>
      <c r="G19" s="6"/>
      <c r="H19" s="6"/>
      <c r="I19" s="17"/>
      <c r="J19" s="40"/>
      <c r="K19" s="18" t="s">
        <v>16</v>
      </c>
      <c r="L19" s="5">
        <f>725.05+145+1689.86+2264.72+1619.27+580.81+2332+145+430.27+422+2695.05+145+145+290+1574+153.05+140.27+290.27</f>
        <v>15786.619999999999</v>
      </c>
      <c r="M19" s="5"/>
      <c r="N19" s="15"/>
    </row>
    <row r="20" spans="1:14" x14ac:dyDescent="0.25">
      <c r="A20" s="18"/>
      <c r="B20" s="5"/>
      <c r="C20" s="5"/>
      <c r="D20" s="15"/>
      <c r="E20" s="37"/>
      <c r="F20" s="18"/>
      <c r="G20" s="5"/>
      <c r="H20" s="5"/>
      <c r="I20" s="15"/>
      <c r="J20" s="41"/>
      <c r="K20" s="18" t="s">
        <v>17</v>
      </c>
      <c r="L20" s="5">
        <v>0</v>
      </c>
      <c r="M20" s="5"/>
      <c r="N20" s="15"/>
    </row>
    <row r="21" spans="1:14" x14ac:dyDescent="0.25">
      <c r="A21" s="16" t="s">
        <v>15</v>
      </c>
      <c r="B21" s="6"/>
      <c r="C21" s="6"/>
      <c r="D21" s="17"/>
      <c r="E21" s="36"/>
      <c r="F21" s="16" t="s">
        <v>15</v>
      </c>
      <c r="G21" s="6"/>
      <c r="H21" s="6"/>
      <c r="I21" s="17"/>
      <c r="J21" s="40"/>
      <c r="K21" s="18" t="s">
        <v>18</v>
      </c>
      <c r="L21" s="5">
        <f>290+145+699.27+1339.05+1486.27+1727.27+1018</f>
        <v>6704.86</v>
      </c>
      <c r="M21" s="5"/>
      <c r="N21" s="15"/>
    </row>
    <row r="22" spans="1:14" s="2" customFormat="1" x14ac:dyDescent="0.25">
      <c r="A22" s="18" t="s">
        <v>16</v>
      </c>
      <c r="B22" s="5">
        <f>4969.81+2217+2460.27+800+3175.59+2086.24+1175+2951.32+435.27</f>
        <v>20270.5</v>
      </c>
      <c r="C22" s="5"/>
      <c r="D22" s="15"/>
      <c r="E22" s="37"/>
      <c r="F22" s="18" t="s">
        <v>16</v>
      </c>
      <c r="G22" s="5">
        <f>1727.27+1689.59+2938.54+2151+435+1354.54+290.27+290+4337.62+2752.86+277+1373+2524.27+580+145+1999.37+567</f>
        <v>25432.329999999998</v>
      </c>
      <c r="H22" s="5"/>
      <c r="I22" s="15"/>
      <c r="J22" s="41"/>
      <c r="K22" s="16" t="s">
        <v>19</v>
      </c>
      <c r="L22" s="6">
        <f>SUM(L19:L21)</f>
        <v>22491.48</v>
      </c>
      <c r="M22" s="6"/>
      <c r="N22" s="17"/>
    </row>
    <row r="23" spans="1:14" x14ac:dyDescent="0.25">
      <c r="A23" s="18" t="s">
        <v>17</v>
      </c>
      <c r="B23" s="5">
        <f>659.63+527.41</f>
        <v>1187.04</v>
      </c>
      <c r="C23" s="5"/>
      <c r="D23" s="15"/>
      <c r="E23" s="37"/>
      <c r="F23" s="18" t="s">
        <v>17</v>
      </c>
      <c r="G23" s="5">
        <v>536.34</v>
      </c>
      <c r="H23" s="5"/>
      <c r="I23" s="15"/>
      <c r="J23" s="41"/>
      <c r="K23" s="18"/>
      <c r="L23" s="5"/>
      <c r="M23" s="5"/>
      <c r="N23" s="15"/>
    </row>
    <row r="24" spans="1:14" x14ac:dyDescent="0.25">
      <c r="A24" s="18" t="s">
        <v>18</v>
      </c>
      <c r="B24" s="5">
        <f>1998+1451</f>
        <v>3449</v>
      </c>
      <c r="C24" s="5"/>
      <c r="D24" s="15"/>
      <c r="E24" s="37"/>
      <c r="F24" s="18" t="s">
        <v>18</v>
      </c>
      <c r="G24" s="5">
        <v>170</v>
      </c>
      <c r="H24" s="5"/>
      <c r="I24" s="15"/>
      <c r="J24" s="41"/>
      <c r="K24" s="16" t="s">
        <v>25</v>
      </c>
      <c r="L24" s="6">
        <f>+L4+L16+L22</f>
        <v>67185.469999999987</v>
      </c>
      <c r="M24" s="6"/>
      <c r="N24" s="17"/>
    </row>
    <row r="25" spans="1:14" x14ac:dyDescent="0.25">
      <c r="A25" s="16" t="s">
        <v>19</v>
      </c>
      <c r="B25" s="6">
        <f>SUM(B22:B24)</f>
        <v>24906.54</v>
      </c>
      <c r="C25" s="6"/>
      <c r="D25" s="17"/>
      <c r="E25" s="36"/>
      <c r="F25" s="16" t="s">
        <v>19</v>
      </c>
      <c r="G25" s="6">
        <f>SUM(G22:G24)</f>
        <v>26138.67</v>
      </c>
      <c r="H25" s="6"/>
      <c r="I25" s="17"/>
      <c r="J25" s="40"/>
      <c r="K25" s="29"/>
      <c r="L25" s="2"/>
      <c r="M25" s="2"/>
      <c r="N25" s="19"/>
    </row>
    <row r="26" spans="1:14" s="2" customFormat="1" x14ac:dyDescent="0.25">
      <c r="A26" s="18"/>
      <c r="B26" s="5"/>
      <c r="C26" s="5"/>
      <c r="D26" s="15"/>
      <c r="E26" s="37"/>
      <c r="F26" s="18"/>
      <c r="G26" s="5"/>
      <c r="H26" s="5"/>
      <c r="I26" s="15"/>
      <c r="J26" s="41"/>
      <c r="K26" s="29"/>
      <c r="L26"/>
      <c r="M26"/>
      <c r="N26" s="20"/>
    </row>
    <row r="27" spans="1:14" x14ac:dyDescent="0.25">
      <c r="A27" s="16" t="s">
        <v>20</v>
      </c>
      <c r="B27" s="6">
        <f>+B4+B17+B25</f>
        <v>65876</v>
      </c>
      <c r="C27" s="6"/>
      <c r="D27" s="17"/>
      <c r="E27" s="36"/>
      <c r="F27" s="16" t="s">
        <v>22</v>
      </c>
      <c r="G27" s="6">
        <f>+G4+G18+G25</f>
        <v>77626.539999999994</v>
      </c>
      <c r="H27" s="6"/>
      <c r="I27" s="17"/>
      <c r="J27" s="40"/>
      <c r="K27" s="16" t="s">
        <v>36</v>
      </c>
      <c r="L27" s="6"/>
      <c r="M27" s="8"/>
      <c r="N27" s="21"/>
    </row>
    <row r="28" spans="1:14" s="2" customFormat="1" x14ac:dyDescent="0.25">
      <c r="A28" s="18"/>
      <c r="B28" s="5"/>
      <c r="C28" s="7"/>
      <c r="D28" s="22"/>
      <c r="E28" s="38"/>
      <c r="F28" s="18"/>
      <c r="G28" s="7"/>
      <c r="H28" s="5"/>
      <c r="I28" s="19"/>
      <c r="J28" s="37"/>
      <c r="K28" s="16" t="s">
        <v>29</v>
      </c>
      <c r="L28" s="6" t="s">
        <v>30</v>
      </c>
      <c r="M28" s="8" t="s">
        <v>31</v>
      </c>
      <c r="N28" s="21" t="s">
        <v>32</v>
      </c>
    </row>
    <row r="29" spans="1:14" x14ac:dyDescent="0.25">
      <c r="A29" s="18"/>
      <c r="B29" s="5"/>
      <c r="C29" s="7"/>
      <c r="D29" s="22"/>
      <c r="E29" s="38"/>
      <c r="F29" s="18"/>
      <c r="G29" s="7"/>
      <c r="H29" s="5"/>
      <c r="I29" s="20"/>
      <c r="J29" s="37"/>
      <c r="K29" s="29" t="s">
        <v>37</v>
      </c>
      <c r="L29">
        <v>3552</v>
      </c>
      <c r="M29" s="10">
        <v>44984</v>
      </c>
      <c r="N29" s="22">
        <v>4440</v>
      </c>
    </row>
    <row r="30" spans="1:14" s="2" customFormat="1" x14ac:dyDescent="0.25">
      <c r="A30" s="16" t="s">
        <v>33</v>
      </c>
      <c r="B30" s="6"/>
      <c r="C30" s="8"/>
      <c r="D30" s="21"/>
      <c r="E30" s="39"/>
      <c r="F30" s="16" t="s">
        <v>35</v>
      </c>
      <c r="G30" s="6"/>
      <c r="H30" s="8"/>
      <c r="I30" s="21"/>
      <c r="J30" s="36"/>
      <c r="K30" s="29" t="s">
        <v>37</v>
      </c>
      <c r="L30">
        <v>3553</v>
      </c>
      <c r="M30" s="10">
        <v>44987</v>
      </c>
      <c r="N30" s="22">
        <v>10360</v>
      </c>
    </row>
    <row r="31" spans="1:14" s="2" customFormat="1" x14ac:dyDescent="0.25">
      <c r="A31" s="16" t="s">
        <v>29</v>
      </c>
      <c r="B31" s="6" t="s">
        <v>30</v>
      </c>
      <c r="C31" s="8" t="s">
        <v>31</v>
      </c>
      <c r="D31" s="21" t="s">
        <v>32</v>
      </c>
      <c r="E31" s="39"/>
      <c r="F31" s="16" t="s">
        <v>29</v>
      </c>
      <c r="G31" s="6" t="s">
        <v>30</v>
      </c>
      <c r="H31" s="8" t="s">
        <v>31</v>
      </c>
      <c r="I31" s="21" t="s">
        <v>32</v>
      </c>
      <c r="J31" s="36"/>
      <c r="K31" s="29" t="s">
        <v>38</v>
      </c>
      <c r="L31">
        <v>3555</v>
      </c>
      <c r="M31" s="10">
        <v>44991</v>
      </c>
      <c r="N31" s="22">
        <v>360</v>
      </c>
    </row>
    <row r="32" spans="1:14" x14ac:dyDescent="0.25">
      <c r="A32" s="18" t="s">
        <v>34</v>
      </c>
      <c r="B32" s="9">
        <v>3544</v>
      </c>
      <c r="C32" s="10">
        <v>44900</v>
      </c>
      <c r="D32" s="22">
        <v>3208.34</v>
      </c>
      <c r="E32" s="38"/>
      <c r="F32" s="18" t="s">
        <v>34</v>
      </c>
      <c r="G32" s="9">
        <v>3547</v>
      </c>
      <c r="H32" s="10">
        <v>44930</v>
      </c>
      <c r="I32" s="22">
        <v>3208.34</v>
      </c>
      <c r="J32" s="37"/>
      <c r="K32" s="29" t="s">
        <v>39</v>
      </c>
      <c r="L32">
        <v>3556</v>
      </c>
      <c r="M32" s="10">
        <v>45002</v>
      </c>
      <c r="N32" s="22">
        <v>5280</v>
      </c>
    </row>
    <row r="33" spans="1:14" x14ac:dyDescent="0.25">
      <c r="A33" s="18" t="s">
        <v>51</v>
      </c>
      <c r="B33" s="9">
        <v>3548</v>
      </c>
      <c r="C33" s="10">
        <v>44930</v>
      </c>
      <c r="D33" s="22">
        <v>150</v>
      </c>
      <c r="E33" s="38"/>
      <c r="F33" s="18" t="s">
        <v>34</v>
      </c>
      <c r="G33" s="9">
        <v>3549</v>
      </c>
      <c r="H33" s="10">
        <v>44958</v>
      </c>
      <c r="I33" s="22">
        <v>3208.34</v>
      </c>
      <c r="J33" s="37"/>
      <c r="K33" s="29" t="s">
        <v>40</v>
      </c>
      <c r="L33">
        <v>3557</v>
      </c>
      <c r="M33" s="10">
        <v>45002</v>
      </c>
      <c r="N33" s="22">
        <v>206.42</v>
      </c>
    </row>
    <row r="34" spans="1:14" ht="15.75" thickBot="1" x14ac:dyDescent="0.3">
      <c r="A34" s="23"/>
      <c r="B34" s="24"/>
      <c r="C34" s="28"/>
      <c r="D34" s="26"/>
      <c r="E34" s="38"/>
      <c r="F34" s="23" t="s">
        <v>51</v>
      </c>
      <c r="G34" s="24">
        <v>3550</v>
      </c>
      <c r="H34" s="25">
        <v>44958</v>
      </c>
      <c r="I34" s="26">
        <v>150</v>
      </c>
      <c r="J34" s="37"/>
      <c r="K34" s="29" t="s">
        <v>41</v>
      </c>
      <c r="L34">
        <v>3558</v>
      </c>
      <c r="M34" s="10">
        <v>45005</v>
      </c>
      <c r="N34" s="22">
        <v>2000</v>
      </c>
    </row>
    <row r="35" spans="1:14" x14ac:dyDescent="0.25">
      <c r="B35" s="9"/>
      <c r="C35" s="7"/>
      <c r="D35" s="7"/>
      <c r="E35" s="38"/>
      <c r="J35" s="37"/>
      <c r="K35" s="29" t="s">
        <v>42</v>
      </c>
      <c r="L35">
        <v>3559</v>
      </c>
      <c r="M35" s="10">
        <v>45005</v>
      </c>
      <c r="N35" s="22">
        <v>30.24</v>
      </c>
    </row>
    <row r="36" spans="1:14" ht="15.75" thickBot="1" x14ac:dyDescent="0.3">
      <c r="B36" s="9"/>
      <c r="C36" s="7"/>
      <c r="D36" s="7"/>
      <c r="E36" s="38"/>
      <c r="J36" s="37"/>
      <c r="K36" s="30" t="s">
        <v>43</v>
      </c>
      <c r="L36" s="31">
        <v>1000006</v>
      </c>
      <c r="M36" s="25">
        <v>44981</v>
      </c>
      <c r="N36" s="32">
        <v>4387</v>
      </c>
    </row>
    <row r="37" spans="1:14" x14ac:dyDescent="0.25">
      <c r="B37" s="9"/>
      <c r="C37" s="7"/>
      <c r="D37" s="7"/>
      <c r="E37" s="38"/>
      <c r="F37" s="2"/>
      <c r="G37" s="2"/>
      <c r="H37"/>
      <c r="I37" s="2"/>
      <c r="J37" s="37"/>
      <c r="K37"/>
    </row>
    <row r="38" spans="1:14" x14ac:dyDescent="0.25">
      <c r="A38" s="41"/>
      <c r="B38" s="42"/>
      <c r="C38" s="37"/>
      <c r="D38" s="37"/>
      <c r="E38" s="38"/>
      <c r="F38" s="38"/>
      <c r="G38" s="41"/>
      <c r="H38" s="41"/>
      <c r="I38" s="41"/>
      <c r="J38" s="41"/>
      <c r="K38" s="41"/>
      <c r="L38" s="41"/>
      <c r="M38" s="41"/>
      <c r="N38" s="41"/>
    </row>
    <row r="39" spans="1:14" ht="15.75" thickBot="1" x14ac:dyDescent="0.3">
      <c r="B39" s="4"/>
      <c r="E39" s="38"/>
      <c r="F39" s="3"/>
      <c r="G39"/>
      <c r="H39"/>
      <c r="J39" s="41"/>
      <c r="K39"/>
    </row>
    <row r="40" spans="1:14" x14ac:dyDescent="0.25">
      <c r="A40" s="11" t="s">
        <v>27</v>
      </c>
      <c r="B40" s="12">
        <f>+L24</f>
        <v>67185.469999999987</v>
      </c>
      <c r="C40" s="33"/>
      <c r="D40" s="34"/>
      <c r="E40" s="40"/>
      <c r="F40" s="11" t="s">
        <v>49</v>
      </c>
      <c r="G40" s="12">
        <f>+B60</f>
        <v>51469.249999999985</v>
      </c>
      <c r="H40" s="33"/>
      <c r="I40" s="34"/>
      <c r="J40" s="41"/>
      <c r="K40" s="11" t="s">
        <v>56</v>
      </c>
      <c r="L40" s="12">
        <f>+G60</f>
        <v>44683.669999999984</v>
      </c>
      <c r="M40" s="33"/>
      <c r="N40" s="34"/>
    </row>
    <row r="41" spans="1:14" x14ac:dyDescent="0.25">
      <c r="A41" s="14"/>
      <c r="B41" s="5"/>
      <c r="C41"/>
      <c r="D41" s="20"/>
      <c r="E41" s="37"/>
      <c r="F41" s="14"/>
      <c r="G41" s="5"/>
      <c r="H41"/>
      <c r="I41" s="20"/>
      <c r="J41" s="41"/>
      <c r="K41" s="14"/>
      <c r="L41" s="5"/>
      <c r="N41" s="20"/>
    </row>
    <row r="42" spans="1:14" x14ac:dyDescent="0.25">
      <c r="A42" s="16" t="s">
        <v>3</v>
      </c>
      <c r="B42" s="6"/>
      <c r="C42" s="2"/>
      <c r="D42" s="19"/>
      <c r="E42" s="37"/>
      <c r="F42" s="16" t="s">
        <v>3</v>
      </c>
      <c r="G42" s="6"/>
      <c r="H42" s="2"/>
      <c r="I42" s="19"/>
      <c r="J42" s="41"/>
      <c r="K42" s="16" t="s">
        <v>3</v>
      </c>
      <c r="L42" s="6"/>
      <c r="M42" s="2"/>
      <c r="N42" s="19"/>
    </row>
    <row r="43" spans="1:14" x14ac:dyDescent="0.25">
      <c r="A43" s="18" t="s">
        <v>4</v>
      </c>
      <c r="B43" s="5">
        <f>-43.08-64.2-69.55-15.02</f>
        <v>-191.85</v>
      </c>
      <c r="C43"/>
      <c r="D43" s="20"/>
      <c r="E43" s="37"/>
      <c r="F43" s="18" t="s">
        <v>4</v>
      </c>
      <c r="G43" s="5">
        <f>-42.93-64.2-69.55-15.02</f>
        <v>-191.70000000000002</v>
      </c>
      <c r="H43"/>
      <c r="I43" s="20"/>
      <c r="J43" s="41"/>
      <c r="K43" s="18" t="s">
        <v>4</v>
      </c>
      <c r="L43" s="5">
        <f>-42.93-64.2-69.55-15.02</f>
        <v>-191.70000000000002</v>
      </c>
      <c r="N43" s="20"/>
    </row>
    <row r="44" spans="1:14" x14ac:dyDescent="0.25">
      <c r="A44" s="18" t="s">
        <v>5</v>
      </c>
      <c r="B44" s="5">
        <v>-39.85</v>
      </c>
      <c r="C44"/>
      <c r="D44" s="20"/>
      <c r="E44" s="37"/>
      <c r="F44" s="18" t="s">
        <v>5</v>
      </c>
      <c r="G44" s="5">
        <v>-39.85</v>
      </c>
      <c r="H44"/>
      <c r="I44" s="20"/>
      <c r="J44" s="41"/>
      <c r="K44" s="18" t="s">
        <v>5</v>
      </c>
      <c r="L44" s="5">
        <v>-39.85</v>
      </c>
      <c r="N44" s="20"/>
    </row>
    <row r="45" spans="1:14" x14ac:dyDescent="0.25">
      <c r="A45" s="18" t="s">
        <v>6</v>
      </c>
      <c r="B45" s="5">
        <f>-12.65-12.65-12.65-33.35-140.37</f>
        <v>-211.67000000000002</v>
      </c>
      <c r="C45"/>
      <c r="D45" s="20"/>
      <c r="E45" s="37"/>
      <c r="F45" s="18" t="s">
        <v>6</v>
      </c>
      <c r="G45" s="5">
        <f>-12.65-12.65-12.65-34.01-148.81</f>
        <v>-220.77</v>
      </c>
      <c r="H45"/>
      <c r="I45" s="20"/>
      <c r="J45" s="41"/>
      <c r="K45" s="18" t="s">
        <v>6</v>
      </c>
      <c r="L45" s="5">
        <f>-12.65-12.65-12.65-13.06-45.03</f>
        <v>-96.04</v>
      </c>
      <c r="N45" s="20"/>
    </row>
    <row r="46" spans="1:14" x14ac:dyDescent="0.25">
      <c r="A46" s="18" t="s">
        <v>7</v>
      </c>
      <c r="B46" s="5">
        <f>-37.63-38.74-38.74-237.24-528.8</f>
        <v>-881.15</v>
      </c>
      <c r="C46"/>
      <c r="D46" s="20"/>
      <c r="E46" s="37"/>
      <c r="F46" s="18" t="s">
        <v>7</v>
      </c>
      <c r="G46" s="5">
        <f>-37.75-38.52-38.89-250.67-548.77</f>
        <v>-914.59999999999991</v>
      </c>
      <c r="H46"/>
      <c r="I46" s="20"/>
      <c r="J46" s="41"/>
      <c r="K46" s="18" t="s">
        <v>7</v>
      </c>
      <c r="L46" s="5">
        <f>-37.17-38.13-38.13-246.39-644.2</f>
        <v>-1004.02</v>
      </c>
      <c r="N46" s="20"/>
    </row>
    <row r="47" spans="1:14" x14ac:dyDescent="0.25">
      <c r="A47" s="18" t="s">
        <v>9</v>
      </c>
      <c r="B47" s="5">
        <v>-581.75</v>
      </c>
      <c r="C47"/>
      <c r="D47" s="20"/>
      <c r="E47" s="37"/>
      <c r="F47" s="18" t="s">
        <v>9</v>
      </c>
      <c r="G47" s="5">
        <v>-581.75</v>
      </c>
      <c r="H47"/>
      <c r="I47" s="20"/>
      <c r="J47" s="41"/>
      <c r="K47" s="18" t="s">
        <v>9</v>
      </c>
      <c r="L47" s="5">
        <v>-581.75</v>
      </c>
      <c r="N47" s="20"/>
    </row>
    <row r="48" spans="1:14" x14ac:dyDescent="0.25">
      <c r="A48" s="18" t="s">
        <v>23</v>
      </c>
      <c r="B48" s="5">
        <v>-1435</v>
      </c>
      <c r="C48"/>
      <c r="D48" s="20"/>
      <c r="E48" s="37"/>
      <c r="F48" s="18" t="s">
        <v>23</v>
      </c>
      <c r="G48" s="5">
        <f>-1435-3000</f>
        <v>-4435</v>
      </c>
      <c r="H48"/>
      <c r="I48" s="20"/>
      <c r="J48" s="41"/>
      <c r="K48" s="18" t="s">
        <v>23</v>
      </c>
      <c r="L48" s="5">
        <v>-1435</v>
      </c>
      <c r="N48" s="20"/>
    </row>
    <row r="49" spans="1:14" x14ac:dyDescent="0.25">
      <c r="A49" s="18" t="s">
        <v>12</v>
      </c>
      <c r="B49" s="5">
        <f>-3208.34-486.98-4008.34-47.95-2820-3600-1000-75-206.42-675</f>
        <v>-16128.03</v>
      </c>
      <c r="C49"/>
      <c r="D49" s="20"/>
      <c r="E49" s="37"/>
      <c r="F49" s="18" t="s">
        <v>12</v>
      </c>
      <c r="G49" s="5">
        <f>-50-1200-6971.26-50-452.61-5000-800-260</f>
        <v>-14783.87</v>
      </c>
      <c r="H49"/>
      <c r="I49" s="20"/>
      <c r="J49" s="41"/>
      <c r="K49" s="29" t="s">
        <v>57</v>
      </c>
      <c r="L49" s="35">
        <v>-107</v>
      </c>
      <c r="N49" s="20"/>
    </row>
    <row r="50" spans="1:14" x14ac:dyDescent="0.25">
      <c r="A50" s="18" t="s">
        <v>13</v>
      </c>
      <c r="B50" s="5">
        <v>0</v>
      </c>
      <c r="C50"/>
      <c r="D50" s="20"/>
      <c r="E50" s="37"/>
      <c r="F50" s="18" t="s">
        <v>13</v>
      </c>
      <c r="G50" s="5">
        <f>-75-4-4</f>
        <v>-83</v>
      </c>
      <c r="H50"/>
      <c r="I50" s="20"/>
      <c r="J50" s="41"/>
      <c r="K50" s="18" t="s">
        <v>58</v>
      </c>
      <c r="L50" s="5">
        <f>-48.75-37.62-138.84-141.2-255.28</f>
        <v>-621.68999999999994</v>
      </c>
      <c r="N50" s="20"/>
    </row>
    <row r="51" spans="1:14" x14ac:dyDescent="0.25">
      <c r="A51" s="16" t="s">
        <v>14</v>
      </c>
      <c r="B51" s="6">
        <f>SUM(B43:B50)</f>
        <v>-19469.3</v>
      </c>
      <c r="C51"/>
      <c r="D51" s="20"/>
      <c r="E51" s="37"/>
      <c r="F51" s="18" t="s">
        <v>50</v>
      </c>
      <c r="G51" s="5">
        <f>-290-290</f>
        <v>-580</v>
      </c>
      <c r="H51"/>
      <c r="I51" s="20"/>
      <c r="J51" s="41"/>
      <c r="K51" s="18" t="s">
        <v>13</v>
      </c>
      <c r="L51" s="5">
        <v>-8.68</v>
      </c>
      <c r="N51" s="20"/>
    </row>
    <row r="52" spans="1:14" x14ac:dyDescent="0.25">
      <c r="A52" s="16"/>
      <c r="B52" s="6"/>
      <c r="C52"/>
      <c r="D52" s="20"/>
      <c r="E52" s="37"/>
      <c r="F52" s="16" t="s">
        <v>14</v>
      </c>
      <c r="G52" s="6">
        <f>SUM(G43:G51)</f>
        <v>-21830.54</v>
      </c>
      <c r="H52"/>
      <c r="I52" s="20"/>
      <c r="J52" s="41"/>
      <c r="K52" s="18" t="s">
        <v>12</v>
      </c>
      <c r="L52" s="5">
        <f>-3333.34-3333.34-450</f>
        <v>-7116.68</v>
      </c>
      <c r="N52" s="20"/>
    </row>
    <row r="53" spans="1:14" x14ac:dyDescent="0.25">
      <c r="A53" s="18"/>
      <c r="B53" s="5"/>
      <c r="C53"/>
      <c r="D53" s="20"/>
      <c r="E53" s="37"/>
      <c r="F53" s="16"/>
      <c r="G53" s="6"/>
      <c r="H53"/>
      <c r="I53" s="20"/>
      <c r="J53" s="41"/>
      <c r="K53" s="16" t="s">
        <v>14</v>
      </c>
      <c r="L53" s="6">
        <f>SUM(L43:L52)</f>
        <v>-11202.41</v>
      </c>
      <c r="N53" s="20"/>
    </row>
    <row r="54" spans="1:14" x14ac:dyDescent="0.25">
      <c r="A54" s="16" t="s">
        <v>15</v>
      </c>
      <c r="B54" s="6"/>
      <c r="C54"/>
      <c r="D54" s="20"/>
      <c r="E54" s="37"/>
      <c r="F54" s="18"/>
      <c r="G54" s="5"/>
      <c r="H54"/>
      <c r="I54" s="20"/>
      <c r="J54" s="41"/>
      <c r="K54" s="16"/>
      <c r="L54" s="6"/>
      <c r="N54" s="20"/>
    </row>
    <row r="55" spans="1:14" x14ac:dyDescent="0.25">
      <c r="A55" s="18" t="s">
        <v>16</v>
      </c>
      <c r="B55" s="5">
        <f>245+145+145.27+451.27+200+145+295</f>
        <v>1626.54</v>
      </c>
      <c r="C55" s="2"/>
      <c r="D55" s="19"/>
      <c r="E55" s="37"/>
      <c r="F55" s="16" t="s">
        <v>15</v>
      </c>
      <c r="G55" s="6"/>
      <c r="H55" s="2"/>
      <c r="I55" s="19"/>
      <c r="J55" s="41"/>
      <c r="K55" s="18"/>
      <c r="L55" s="5"/>
      <c r="N55" s="20"/>
    </row>
    <row r="56" spans="1:14" x14ac:dyDescent="0.25">
      <c r="A56" s="18" t="s">
        <v>17</v>
      </c>
      <c r="B56" s="5">
        <v>0</v>
      </c>
      <c r="C56"/>
      <c r="D56" s="20"/>
      <c r="E56" s="37"/>
      <c r="F56" s="18" t="s">
        <v>16</v>
      </c>
      <c r="G56" s="5">
        <f>1183.5+829+145+1261+25+145</f>
        <v>3588.5</v>
      </c>
      <c r="H56"/>
      <c r="I56" s="20"/>
      <c r="J56" s="41"/>
      <c r="K56" s="16" t="s">
        <v>15</v>
      </c>
      <c r="L56" s="6"/>
      <c r="M56" s="2"/>
      <c r="N56" s="19"/>
    </row>
    <row r="57" spans="1:14" x14ac:dyDescent="0.25">
      <c r="A57" s="18" t="s">
        <v>18</v>
      </c>
      <c r="B57" s="5">
        <f>422+1704.54</f>
        <v>2126.54</v>
      </c>
      <c r="C57"/>
      <c r="D57" s="20"/>
      <c r="E57" s="37"/>
      <c r="F57" s="18" t="s">
        <v>18</v>
      </c>
      <c r="G57" s="5">
        <f>320+2018+327.27+2575.1+340+4648.59+1227.5</f>
        <v>11456.46</v>
      </c>
      <c r="H57"/>
      <c r="I57" s="20"/>
      <c r="J57" s="41"/>
      <c r="K57" s="18" t="s">
        <v>16</v>
      </c>
      <c r="L57" s="5">
        <f>1900.59+25+250</f>
        <v>2175.59</v>
      </c>
      <c r="N57" s="20"/>
    </row>
    <row r="58" spans="1:14" x14ac:dyDescent="0.25">
      <c r="A58" s="16" t="s">
        <v>19</v>
      </c>
      <c r="B58" s="6">
        <f>SUM(B55:B57)</f>
        <v>3753.08</v>
      </c>
      <c r="C58"/>
      <c r="D58" s="20"/>
      <c r="E58" s="37"/>
      <c r="F58" s="16" t="s">
        <v>19</v>
      </c>
      <c r="G58" s="6">
        <f>SUM(G56:G57)</f>
        <v>15044.96</v>
      </c>
      <c r="H58" s="2"/>
      <c r="I58" s="19"/>
      <c r="J58" s="41"/>
      <c r="K58" s="18" t="s">
        <v>18</v>
      </c>
      <c r="L58" s="5">
        <v>662.88</v>
      </c>
      <c r="N58" s="20"/>
    </row>
    <row r="59" spans="1:14" x14ac:dyDescent="0.25">
      <c r="A59" s="18"/>
      <c r="B59" s="5"/>
      <c r="C59" s="2"/>
      <c r="D59" s="19"/>
      <c r="E59" s="37"/>
      <c r="F59" s="18"/>
      <c r="G59" s="5"/>
      <c r="H59"/>
      <c r="I59" s="20"/>
      <c r="J59" s="41"/>
      <c r="K59" s="16" t="s">
        <v>19</v>
      </c>
      <c r="L59" s="6">
        <f>SUM(L57:L58)</f>
        <v>2838.4700000000003</v>
      </c>
      <c r="M59" s="2"/>
      <c r="N59" s="19"/>
    </row>
    <row r="60" spans="1:14" x14ac:dyDescent="0.25">
      <c r="A60" s="16" t="s">
        <v>28</v>
      </c>
      <c r="B60" s="6">
        <f>+B40+B51+B58</f>
        <v>51469.249999999985</v>
      </c>
      <c r="C60"/>
      <c r="D60" s="20"/>
      <c r="E60" s="37"/>
      <c r="F60" s="16" t="s">
        <v>60</v>
      </c>
      <c r="G60" s="6">
        <f>+G40+G52+G58</f>
        <v>44683.669999999984</v>
      </c>
      <c r="H60" s="2"/>
      <c r="I60" s="19"/>
      <c r="J60" s="41"/>
      <c r="K60" s="18"/>
      <c r="L60" s="5"/>
      <c r="N60" s="20"/>
    </row>
    <row r="61" spans="1:14" x14ac:dyDescent="0.25">
      <c r="A61" s="16"/>
      <c r="B61" s="2"/>
      <c r="C61" s="2"/>
      <c r="D61" s="19"/>
      <c r="E61" s="37"/>
      <c r="F61" s="16"/>
      <c r="G61" s="2"/>
      <c r="H61"/>
      <c r="I61" s="20"/>
      <c r="J61" s="41"/>
      <c r="K61" s="16" t="s">
        <v>62</v>
      </c>
      <c r="L61" s="6">
        <f>+L40+L53+L59</f>
        <v>36319.729999999981</v>
      </c>
      <c r="M61" s="2"/>
      <c r="N61" s="19"/>
    </row>
    <row r="62" spans="1:14" x14ac:dyDescent="0.25">
      <c r="A62" s="18"/>
      <c r="B62"/>
      <c r="C62"/>
      <c r="D62" s="20"/>
      <c r="E62" s="37"/>
      <c r="F62" s="18"/>
      <c r="G62"/>
      <c r="H62" s="8"/>
      <c r="I62" s="21"/>
      <c r="J62" s="41"/>
      <c r="K62" s="16"/>
      <c r="L62" s="2"/>
      <c r="N62" s="20"/>
    </row>
    <row r="63" spans="1:14" x14ac:dyDescent="0.25">
      <c r="A63" s="16" t="s">
        <v>44</v>
      </c>
      <c r="B63" s="6"/>
      <c r="C63" s="8"/>
      <c r="D63" s="21"/>
      <c r="E63" s="37"/>
      <c r="F63" s="16" t="s">
        <v>61</v>
      </c>
      <c r="G63" s="6"/>
      <c r="H63" s="8" t="s">
        <v>31</v>
      </c>
      <c r="I63" s="21" t="s">
        <v>32</v>
      </c>
      <c r="J63" s="41"/>
      <c r="K63" s="18"/>
      <c r="M63" s="8"/>
      <c r="N63" s="21"/>
    </row>
    <row r="64" spans="1:14" x14ac:dyDescent="0.25">
      <c r="A64" s="16" t="s">
        <v>29</v>
      </c>
      <c r="B64" s="6" t="s">
        <v>30</v>
      </c>
      <c r="C64" s="8" t="s">
        <v>31</v>
      </c>
      <c r="D64" s="21" t="s">
        <v>32</v>
      </c>
      <c r="E64" s="37"/>
      <c r="F64" s="16" t="s">
        <v>29</v>
      </c>
      <c r="G64" s="6" t="s">
        <v>30</v>
      </c>
      <c r="H64" s="10"/>
      <c r="I64" s="22"/>
      <c r="J64" s="41"/>
      <c r="K64" s="16" t="s">
        <v>63</v>
      </c>
      <c r="L64" s="6"/>
    </row>
    <row r="65" spans="1:14" x14ac:dyDescent="0.25">
      <c r="A65" s="18" t="s">
        <v>34</v>
      </c>
      <c r="B65">
        <v>3554</v>
      </c>
      <c r="C65" s="10">
        <v>44988</v>
      </c>
      <c r="D65" s="22">
        <v>3208.34</v>
      </c>
      <c r="E65" s="37"/>
      <c r="F65" s="18" t="s">
        <v>51</v>
      </c>
      <c r="G65">
        <v>3567</v>
      </c>
      <c r="H65" s="10">
        <v>45022</v>
      </c>
      <c r="I65" s="22">
        <v>50</v>
      </c>
      <c r="J65" s="41"/>
      <c r="K65" s="16" t="s">
        <v>29</v>
      </c>
      <c r="L65" s="6" t="s">
        <v>30</v>
      </c>
      <c r="M65" s="8" t="s">
        <v>31</v>
      </c>
      <c r="N65" s="21" t="s">
        <v>32</v>
      </c>
    </row>
    <row r="66" spans="1:14" x14ac:dyDescent="0.25">
      <c r="A66" s="18" t="s">
        <v>45</v>
      </c>
      <c r="B66">
        <v>3561</v>
      </c>
      <c r="C66" s="10">
        <v>45015</v>
      </c>
      <c r="D66" s="22">
        <v>486.98</v>
      </c>
      <c r="E66" s="37"/>
      <c r="F66" s="18" t="s">
        <v>52</v>
      </c>
      <c r="G66">
        <v>3572</v>
      </c>
      <c r="H66" s="10">
        <v>45041</v>
      </c>
      <c r="I66" s="22">
        <v>1200</v>
      </c>
      <c r="J66" s="41"/>
      <c r="K66" s="18" t="s">
        <v>34</v>
      </c>
      <c r="L66">
        <v>3574</v>
      </c>
      <c r="M66" s="10">
        <v>45049</v>
      </c>
      <c r="N66" s="22">
        <v>3333.34</v>
      </c>
    </row>
    <row r="67" spans="1:14" x14ac:dyDescent="0.25">
      <c r="A67" s="18" t="s">
        <v>34</v>
      </c>
      <c r="B67">
        <v>3562</v>
      </c>
      <c r="C67" s="10">
        <v>45016</v>
      </c>
      <c r="D67" s="22">
        <v>4008.34</v>
      </c>
      <c r="E67" s="37"/>
      <c r="F67" s="18" t="s">
        <v>41</v>
      </c>
      <c r="G67">
        <v>3575</v>
      </c>
      <c r="H67" s="10">
        <v>45049</v>
      </c>
      <c r="I67" s="22">
        <v>6971.26</v>
      </c>
      <c r="J67" s="41"/>
      <c r="K67" s="18" t="s">
        <v>34</v>
      </c>
      <c r="L67">
        <v>3581</v>
      </c>
      <c r="M67" s="10">
        <v>45079</v>
      </c>
      <c r="N67" s="22">
        <v>3333.34</v>
      </c>
    </row>
    <row r="68" spans="1:14" x14ac:dyDescent="0.25">
      <c r="A68" s="18" t="s">
        <v>47</v>
      </c>
      <c r="B68">
        <v>3563</v>
      </c>
      <c r="C68" s="10">
        <v>45019</v>
      </c>
      <c r="D68" s="22">
        <v>47.95</v>
      </c>
      <c r="E68" s="37"/>
      <c r="F68" s="18" t="s">
        <v>51</v>
      </c>
      <c r="G68">
        <v>3576</v>
      </c>
      <c r="H68" s="10">
        <v>45049</v>
      </c>
      <c r="I68" s="22">
        <v>50</v>
      </c>
      <c r="J68" s="41"/>
      <c r="K68" s="18" t="s">
        <v>59</v>
      </c>
      <c r="L68">
        <v>3583</v>
      </c>
      <c r="M68" s="10">
        <v>45086</v>
      </c>
      <c r="N68" s="22">
        <v>450</v>
      </c>
    </row>
    <row r="69" spans="1:14" x14ac:dyDescent="0.25">
      <c r="A69" s="29" t="s">
        <v>39</v>
      </c>
      <c r="B69">
        <v>3564</v>
      </c>
      <c r="C69" s="10">
        <v>45022</v>
      </c>
      <c r="D69" s="22">
        <v>2820</v>
      </c>
      <c r="E69" s="37"/>
      <c r="F69" s="29" t="s">
        <v>53</v>
      </c>
      <c r="G69">
        <v>3577</v>
      </c>
      <c r="H69" s="10">
        <v>45064</v>
      </c>
      <c r="I69" s="22">
        <v>452.61</v>
      </c>
      <c r="J69" s="41"/>
      <c r="K69" s="18"/>
      <c r="M69" s="10"/>
      <c r="N69" s="22"/>
    </row>
    <row r="70" spans="1:14" x14ac:dyDescent="0.25">
      <c r="A70" s="18" t="s">
        <v>46</v>
      </c>
      <c r="B70">
        <v>3565</v>
      </c>
      <c r="C70" s="10">
        <v>45022</v>
      </c>
      <c r="D70" s="22">
        <v>3600</v>
      </c>
      <c r="E70" s="37"/>
      <c r="F70" s="18" t="s">
        <v>54</v>
      </c>
      <c r="G70">
        <v>3578</v>
      </c>
      <c r="H70" s="10">
        <v>45069</v>
      </c>
      <c r="I70" s="22">
        <v>5000</v>
      </c>
      <c r="J70" s="41"/>
      <c r="K70" s="29"/>
      <c r="M70" s="10"/>
      <c r="N70" s="22"/>
    </row>
    <row r="71" spans="1:14" x14ac:dyDescent="0.25">
      <c r="A71" s="18" t="s">
        <v>46</v>
      </c>
      <c r="B71">
        <v>3566</v>
      </c>
      <c r="C71" s="10">
        <v>45022</v>
      </c>
      <c r="D71" s="22">
        <v>1000</v>
      </c>
      <c r="E71" s="37"/>
      <c r="F71" s="18" t="s">
        <v>52</v>
      </c>
      <c r="G71">
        <v>3579</v>
      </c>
      <c r="H71" s="10">
        <v>45069</v>
      </c>
      <c r="I71" s="22">
        <v>800</v>
      </c>
      <c r="J71" s="41"/>
      <c r="K71" s="18"/>
      <c r="M71" s="10"/>
      <c r="N71" s="22"/>
    </row>
    <row r="72" spans="1:14" x14ac:dyDescent="0.25">
      <c r="A72" s="18" t="s">
        <v>48</v>
      </c>
      <c r="B72">
        <v>3568</v>
      </c>
      <c r="C72" s="10">
        <v>45028</v>
      </c>
      <c r="D72" s="22">
        <v>75</v>
      </c>
      <c r="E72" s="37"/>
      <c r="F72" s="18" t="s">
        <v>55</v>
      </c>
      <c r="G72">
        <v>3580</v>
      </c>
      <c r="H72" s="10">
        <v>45069</v>
      </c>
      <c r="I72" s="22">
        <v>260</v>
      </c>
      <c r="J72" s="37"/>
      <c r="K72" s="18"/>
      <c r="M72" s="10"/>
      <c r="N72" s="22"/>
    </row>
    <row r="73" spans="1:14" x14ac:dyDescent="0.25">
      <c r="A73" s="29" t="s">
        <v>40</v>
      </c>
      <c r="B73">
        <v>3570</v>
      </c>
      <c r="C73" s="10">
        <v>45033</v>
      </c>
      <c r="D73" s="22">
        <v>206.42</v>
      </c>
      <c r="E73" s="37"/>
      <c r="F73" s="29"/>
      <c r="G73"/>
      <c r="H73" s="10"/>
      <c r="I73" s="22"/>
      <c r="J73" s="37"/>
      <c r="K73" s="29"/>
      <c r="M73" s="10"/>
      <c r="N73" s="22"/>
    </row>
    <row r="74" spans="1:14" ht="15.75" thickBot="1" x14ac:dyDescent="0.3">
      <c r="A74" s="23"/>
      <c r="B74" s="31">
        <v>3571</v>
      </c>
      <c r="C74" s="25">
        <v>45033</v>
      </c>
      <c r="D74" s="26">
        <v>675</v>
      </c>
      <c r="E74" s="37"/>
      <c r="F74" s="23"/>
      <c r="G74" s="31"/>
      <c r="H74" s="25"/>
      <c r="I74" s="26"/>
      <c r="J74" s="37"/>
      <c r="K74" s="23"/>
      <c r="L74" s="31"/>
      <c r="M74" s="25"/>
      <c r="N74" s="26"/>
    </row>
    <row r="75" spans="1:14" ht="15" customHeight="1" x14ac:dyDescent="0.25">
      <c r="B75" s="45"/>
      <c r="C75" s="46"/>
      <c r="D75" s="46"/>
      <c r="E75" s="45"/>
      <c r="G75" s="46"/>
      <c r="H75" s="45"/>
      <c r="J75" s="46"/>
      <c r="K75" s="45"/>
    </row>
    <row r="76" spans="1:14" ht="15" customHeight="1" x14ac:dyDescent="0.25">
      <c r="B76" s="45"/>
      <c r="C76" s="46"/>
      <c r="D76" s="46"/>
      <c r="E76" s="45"/>
      <c r="G76" s="46"/>
      <c r="H76" s="45"/>
      <c r="J76" s="46"/>
      <c r="K76" s="45"/>
    </row>
  </sheetData>
  <pageMargins left="0.45" right="0.45" top="0.25" bottom="0.25" header="0.3" footer="0.3"/>
  <pageSetup scale="53" orientation="landscape" r:id="rId1"/>
  <rowBreaks count="2" manualBreakCount="2">
    <brk id="74" max="16383" man="1"/>
    <brk id="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7"/>
  <sheetViews>
    <sheetView tabSelected="1" workbookViewId="0">
      <selection activeCell="F4" sqref="F4"/>
    </sheetView>
  </sheetViews>
  <sheetFormatPr defaultRowHeight="15" x14ac:dyDescent="0.25"/>
  <cols>
    <col min="1" max="1" width="33" customWidth="1"/>
    <col min="2" max="4" width="10.7109375" customWidth="1"/>
    <col min="5" max="5" width="5.7109375" customWidth="1"/>
    <col min="6" max="6" width="34" customWidth="1"/>
    <col min="7" max="9" width="10.7109375" customWidth="1"/>
  </cols>
  <sheetData>
    <row r="1" spans="1:9" x14ac:dyDescent="0.25">
      <c r="A1" s="2" t="s">
        <v>0</v>
      </c>
    </row>
    <row r="2" spans="1:9" x14ac:dyDescent="0.25">
      <c r="A2" s="2" t="s">
        <v>1</v>
      </c>
    </row>
    <row r="3" spans="1:9" ht="15.75" thickBot="1" x14ac:dyDescent="0.3"/>
    <row r="4" spans="1:9" x14ac:dyDescent="0.25">
      <c r="A4" s="11" t="s">
        <v>66</v>
      </c>
      <c r="B4" s="12">
        <v>36319.730000000003</v>
      </c>
      <c r="C4" s="33"/>
      <c r="D4" s="34"/>
      <c r="E4" s="38"/>
      <c r="F4" s="11" t="s">
        <v>70</v>
      </c>
      <c r="G4" s="12">
        <f>+B24</f>
        <v>39756.76</v>
      </c>
      <c r="H4" s="33"/>
      <c r="I4" s="34"/>
    </row>
    <row r="5" spans="1:9" x14ac:dyDescent="0.25">
      <c r="A5" s="14"/>
      <c r="B5" s="5"/>
      <c r="D5" s="20"/>
      <c r="E5" s="38"/>
      <c r="F5" s="14"/>
      <c r="G5" s="5"/>
      <c r="I5" s="20"/>
    </row>
    <row r="6" spans="1:9" x14ac:dyDescent="0.25">
      <c r="A6" s="16" t="s">
        <v>3</v>
      </c>
      <c r="B6" s="6"/>
      <c r="C6" s="2"/>
      <c r="D6" s="19"/>
      <c r="E6" s="38"/>
      <c r="F6" s="16" t="s">
        <v>3</v>
      </c>
      <c r="G6" s="6"/>
      <c r="H6" s="2"/>
      <c r="I6" s="19"/>
    </row>
    <row r="7" spans="1:9" x14ac:dyDescent="0.25">
      <c r="A7" s="18" t="s">
        <v>4</v>
      </c>
      <c r="B7" s="5">
        <f>-42.93-64.2-69.55-15.02</f>
        <v>-191.70000000000002</v>
      </c>
      <c r="D7" s="20"/>
      <c r="E7" s="38"/>
      <c r="F7" s="18" t="s">
        <v>4</v>
      </c>
      <c r="G7" s="5">
        <f>-64.2-42.9-69.55-15.02</f>
        <v>-191.67</v>
      </c>
      <c r="I7" s="20"/>
    </row>
    <row r="8" spans="1:9" x14ac:dyDescent="0.25">
      <c r="A8" s="18" t="s">
        <v>5</v>
      </c>
      <c r="B8" s="5">
        <v>-39.85</v>
      </c>
      <c r="D8" s="20"/>
      <c r="E8" s="38"/>
      <c r="F8" s="18" t="s">
        <v>5</v>
      </c>
      <c r="G8" s="5">
        <v>-39.85</v>
      </c>
      <c r="I8" s="20"/>
    </row>
    <row r="9" spans="1:9" x14ac:dyDescent="0.25">
      <c r="A9" s="18" t="s">
        <v>6</v>
      </c>
      <c r="B9" s="5">
        <f>-12.65-12.65-12.65-56.96-161.91</f>
        <v>-256.82</v>
      </c>
      <c r="D9" s="20"/>
      <c r="E9" s="38"/>
      <c r="F9" s="18" t="s">
        <v>6</v>
      </c>
      <c r="G9" s="5">
        <f>-12.65-12.65-12.65-41.09-194.73</f>
        <v>-273.77</v>
      </c>
      <c r="I9" s="20"/>
    </row>
    <row r="10" spans="1:9" x14ac:dyDescent="0.25">
      <c r="A10" s="18" t="s">
        <v>7</v>
      </c>
      <c r="B10" s="5">
        <f>-37.17-37.75-38.13-239.56-823.83</f>
        <v>-1176.44</v>
      </c>
      <c r="D10" s="20"/>
      <c r="E10" s="38"/>
      <c r="F10" s="18" t="s">
        <v>7</v>
      </c>
      <c r="G10" s="5">
        <f>-37.57-38.31-38.48-276.2-1032.65</f>
        <v>-1423.21</v>
      </c>
      <c r="I10" s="20"/>
    </row>
    <row r="11" spans="1:9" x14ac:dyDescent="0.25">
      <c r="A11" s="18" t="s">
        <v>9</v>
      </c>
      <c r="B11" s="5">
        <v>-581.75</v>
      </c>
      <c r="D11" s="20"/>
      <c r="E11" s="38"/>
      <c r="F11" s="18" t="s">
        <v>9</v>
      </c>
      <c r="G11" s="5">
        <v>-581.75</v>
      </c>
      <c r="I11" s="20"/>
    </row>
    <row r="12" spans="1:9" x14ac:dyDescent="0.25">
      <c r="A12" s="18" t="s">
        <v>23</v>
      </c>
      <c r="B12" s="5">
        <v>-1435</v>
      </c>
      <c r="D12" s="20"/>
      <c r="E12" s="38"/>
      <c r="F12" s="18" t="s">
        <v>23</v>
      </c>
      <c r="G12" s="5">
        <v>-1435</v>
      </c>
      <c r="I12" s="20"/>
    </row>
    <row r="13" spans="1:9" x14ac:dyDescent="0.25">
      <c r="A13" s="18" t="s">
        <v>58</v>
      </c>
      <c r="B13" s="5">
        <v>-63.11</v>
      </c>
      <c r="D13" s="20"/>
      <c r="E13" s="38"/>
      <c r="F13" s="18" t="s">
        <v>58</v>
      </c>
      <c r="G13" s="5">
        <f>-109.98-205.68-10.68-587.43-854.93</f>
        <v>-1768.6999999999998</v>
      </c>
      <c r="I13" s="20"/>
    </row>
    <row r="14" spans="1:9" x14ac:dyDescent="0.25">
      <c r="A14" s="18" t="s">
        <v>13</v>
      </c>
      <c r="B14" s="5">
        <v>-28.62</v>
      </c>
      <c r="D14" s="20"/>
      <c r="E14" s="38"/>
      <c r="F14" s="18" t="s">
        <v>13</v>
      </c>
      <c r="G14" s="5">
        <v>-3.34</v>
      </c>
      <c r="I14" s="20"/>
    </row>
    <row r="15" spans="1:9" x14ac:dyDescent="0.25">
      <c r="A15" s="18" t="s">
        <v>12</v>
      </c>
      <c r="B15" s="5">
        <f>-810-800-735.92-50-3333.34-360-206.42-800</f>
        <v>-7095.68</v>
      </c>
      <c r="D15" s="20"/>
      <c r="E15" s="38"/>
      <c r="F15" s="18" t="s">
        <v>12</v>
      </c>
      <c r="G15" s="5">
        <f>-450-206.42-206.42-800</f>
        <v>-1662.84</v>
      </c>
      <c r="I15" s="20"/>
    </row>
    <row r="16" spans="1:9" x14ac:dyDescent="0.25">
      <c r="A16" s="16" t="s">
        <v>14</v>
      </c>
      <c r="B16" s="6">
        <f>SUM(B7:B15)</f>
        <v>-10868.970000000001</v>
      </c>
      <c r="D16" s="20"/>
      <c r="E16" s="38"/>
      <c r="F16" s="16" t="s">
        <v>14</v>
      </c>
      <c r="G16" s="6">
        <f>SUM(G7:G15)</f>
        <v>-7380.13</v>
      </c>
      <c r="I16" s="20"/>
    </row>
    <row r="17" spans="1:9" x14ac:dyDescent="0.25">
      <c r="A17" s="16"/>
      <c r="B17" s="6"/>
      <c r="D17" s="20"/>
      <c r="E17" s="38"/>
      <c r="F17" s="16"/>
      <c r="G17" s="6"/>
      <c r="I17" s="20"/>
    </row>
    <row r="18" spans="1:9" x14ac:dyDescent="0.25">
      <c r="A18" s="18"/>
      <c r="B18" s="5"/>
      <c r="D18" s="20"/>
      <c r="E18" s="38"/>
      <c r="F18" s="18"/>
      <c r="G18" s="5"/>
      <c r="I18" s="20"/>
    </row>
    <row r="19" spans="1:9" x14ac:dyDescent="0.25">
      <c r="A19" s="16" t="s">
        <v>15</v>
      </c>
      <c r="B19" s="6"/>
      <c r="C19" s="2"/>
      <c r="D19" s="19"/>
      <c r="E19" s="38"/>
      <c r="F19" s="16" t="s">
        <v>15</v>
      </c>
      <c r="G19" s="6"/>
      <c r="H19" s="2"/>
      <c r="I19" s="19"/>
    </row>
    <row r="20" spans="1:9" x14ac:dyDescent="0.25">
      <c r="A20" s="18" t="s">
        <v>16</v>
      </c>
      <c r="B20" s="5">
        <f>1245+25+2755+793+2768+580+1475+4640</f>
        <v>14281</v>
      </c>
      <c r="D20" s="20"/>
      <c r="E20" s="38"/>
      <c r="F20" s="18" t="s">
        <v>16</v>
      </c>
      <c r="G20" s="5">
        <f>295+2135+435+6897+1595+3940+1015+1304+1595+5839+870+4793.59+1160+289+435+3275.88+145+435+2571+585+145</f>
        <v>39754.47</v>
      </c>
      <c r="I20" s="20"/>
    </row>
    <row r="21" spans="1:9" x14ac:dyDescent="0.25">
      <c r="A21" s="18" t="s">
        <v>18</v>
      </c>
      <c r="B21" s="5">
        <v>25</v>
      </c>
      <c r="D21" s="20"/>
      <c r="E21" s="38"/>
      <c r="F21" s="18" t="s">
        <v>18</v>
      </c>
      <c r="G21" s="5">
        <v>160</v>
      </c>
      <c r="I21" s="20"/>
    </row>
    <row r="22" spans="1:9" x14ac:dyDescent="0.25">
      <c r="A22" s="16" t="s">
        <v>19</v>
      </c>
      <c r="B22" s="6">
        <f>SUM(B20:B21)</f>
        <v>14306</v>
      </c>
      <c r="C22" s="2"/>
      <c r="D22" s="19"/>
      <c r="E22" s="38"/>
      <c r="F22" s="16" t="s">
        <v>19</v>
      </c>
      <c r="G22" s="6">
        <f>SUM(G20:G21)</f>
        <v>39914.47</v>
      </c>
      <c r="H22" s="2"/>
      <c r="I22" s="19"/>
    </row>
    <row r="23" spans="1:9" x14ac:dyDescent="0.25">
      <c r="A23" s="18"/>
      <c r="B23" s="5"/>
      <c r="D23" s="20"/>
      <c r="E23" s="38"/>
      <c r="F23" s="18"/>
      <c r="G23" s="5"/>
      <c r="I23" s="20"/>
    </row>
    <row r="24" spans="1:9" x14ac:dyDescent="0.25">
      <c r="A24" s="16" t="s">
        <v>64</v>
      </c>
      <c r="B24" s="6">
        <f>+B4+B16+B22</f>
        <v>39756.76</v>
      </c>
      <c r="C24" s="2"/>
      <c r="D24" s="19"/>
      <c r="E24" s="38"/>
      <c r="F24" s="16" t="s">
        <v>64</v>
      </c>
      <c r="G24" s="6">
        <f>+G4+G16+G22</f>
        <v>72291.100000000006</v>
      </c>
      <c r="H24" s="2"/>
      <c r="I24" s="19"/>
    </row>
    <row r="25" spans="1:9" x14ac:dyDescent="0.25">
      <c r="A25" s="16"/>
      <c r="B25" s="2"/>
      <c r="D25" s="20"/>
      <c r="E25" s="38"/>
      <c r="F25" s="16"/>
      <c r="G25" s="2"/>
      <c r="I25" s="20"/>
    </row>
    <row r="26" spans="1:9" x14ac:dyDescent="0.25">
      <c r="A26" s="18"/>
      <c r="C26" s="8"/>
      <c r="D26" s="21"/>
      <c r="E26" s="38"/>
      <c r="F26" s="18"/>
      <c r="H26" s="8"/>
      <c r="I26" s="21"/>
    </row>
    <row r="27" spans="1:9" x14ac:dyDescent="0.25">
      <c r="A27" s="16" t="s">
        <v>65</v>
      </c>
      <c r="B27" s="6"/>
      <c r="C27" s="1"/>
      <c r="D27" s="44"/>
      <c r="E27" s="38"/>
      <c r="F27" s="16" t="s">
        <v>65</v>
      </c>
      <c r="G27" s="6"/>
      <c r="H27" s="1"/>
      <c r="I27" s="44"/>
    </row>
    <row r="28" spans="1:9" x14ac:dyDescent="0.25">
      <c r="A28" s="16" t="s">
        <v>29</v>
      </c>
      <c r="B28" s="6" t="s">
        <v>30</v>
      </c>
      <c r="C28" s="8" t="s">
        <v>31</v>
      </c>
      <c r="D28" s="21" t="s">
        <v>32</v>
      </c>
      <c r="E28" s="38"/>
      <c r="F28" s="16" t="s">
        <v>29</v>
      </c>
      <c r="G28" s="6" t="s">
        <v>30</v>
      </c>
      <c r="H28" s="8" t="s">
        <v>31</v>
      </c>
      <c r="I28" s="21" t="s">
        <v>32</v>
      </c>
    </row>
    <row r="29" spans="1:9" x14ac:dyDescent="0.25">
      <c r="A29" s="18" t="s">
        <v>67</v>
      </c>
      <c r="B29">
        <v>3584</v>
      </c>
      <c r="C29" s="10">
        <v>45106</v>
      </c>
      <c r="D29" s="22">
        <v>810</v>
      </c>
      <c r="E29" s="38"/>
      <c r="F29" s="18" t="s">
        <v>67</v>
      </c>
      <c r="G29">
        <v>3593</v>
      </c>
      <c r="H29" s="10">
        <v>45145</v>
      </c>
      <c r="I29" s="22">
        <v>450</v>
      </c>
    </row>
    <row r="30" spans="1:9" x14ac:dyDescent="0.25">
      <c r="A30" s="18" t="s">
        <v>68</v>
      </c>
      <c r="B30">
        <v>3585</v>
      </c>
      <c r="C30" s="10">
        <v>45107</v>
      </c>
      <c r="D30" s="22">
        <v>800</v>
      </c>
      <c r="E30" s="38"/>
      <c r="F30" s="18" t="s">
        <v>40</v>
      </c>
      <c r="G30">
        <v>3594</v>
      </c>
      <c r="H30" s="10">
        <v>45145</v>
      </c>
      <c r="I30" s="22">
        <v>206.42</v>
      </c>
    </row>
    <row r="31" spans="1:9" x14ac:dyDescent="0.25">
      <c r="A31" s="18" t="s">
        <v>40</v>
      </c>
      <c r="B31">
        <v>3586</v>
      </c>
      <c r="C31" s="10">
        <v>45107</v>
      </c>
      <c r="D31" s="22">
        <v>735.92</v>
      </c>
      <c r="E31" s="38"/>
      <c r="F31" s="18" t="s">
        <v>40</v>
      </c>
      <c r="G31">
        <v>3595</v>
      </c>
      <c r="H31" s="10">
        <v>45159</v>
      </c>
      <c r="I31" s="22">
        <v>206.42</v>
      </c>
    </row>
    <row r="32" spans="1:9" x14ac:dyDescent="0.25">
      <c r="A32" s="18" t="s">
        <v>69</v>
      </c>
      <c r="B32">
        <v>3587</v>
      </c>
      <c r="C32" s="10">
        <v>45107</v>
      </c>
      <c r="D32" s="22">
        <v>50</v>
      </c>
      <c r="E32" s="38"/>
      <c r="F32" s="29" t="s">
        <v>68</v>
      </c>
      <c r="G32">
        <v>3596</v>
      </c>
      <c r="H32" s="10">
        <v>45163</v>
      </c>
      <c r="I32" s="22">
        <v>800</v>
      </c>
    </row>
    <row r="33" spans="1:9" x14ac:dyDescent="0.25">
      <c r="A33" s="29" t="s">
        <v>34</v>
      </c>
      <c r="B33">
        <v>3588</v>
      </c>
      <c r="C33" s="10">
        <v>45113</v>
      </c>
      <c r="D33" s="22">
        <v>3333.34</v>
      </c>
      <c r="E33" s="38"/>
      <c r="F33" s="29"/>
      <c r="H33" s="10"/>
      <c r="I33" s="22"/>
    </row>
    <row r="34" spans="1:9" x14ac:dyDescent="0.25">
      <c r="A34" s="18" t="s">
        <v>67</v>
      </c>
      <c r="B34">
        <v>3590</v>
      </c>
      <c r="C34" s="10">
        <v>45127</v>
      </c>
      <c r="D34" s="22">
        <v>360</v>
      </c>
      <c r="E34" s="38"/>
      <c r="F34" s="18"/>
      <c r="H34" s="10"/>
      <c r="I34" s="22"/>
    </row>
    <row r="35" spans="1:9" x14ac:dyDescent="0.25">
      <c r="A35" s="18" t="s">
        <v>40</v>
      </c>
      <c r="B35">
        <v>3591</v>
      </c>
      <c r="C35" s="10">
        <v>45127</v>
      </c>
      <c r="D35" s="22">
        <v>206.42</v>
      </c>
      <c r="E35" s="38"/>
      <c r="F35" s="18"/>
      <c r="H35" s="10"/>
      <c r="I35" s="22"/>
    </row>
    <row r="36" spans="1:9" x14ac:dyDescent="0.25">
      <c r="A36" s="29" t="s">
        <v>68</v>
      </c>
      <c r="B36">
        <v>3592</v>
      </c>
      <c r="C36" s="10">
        <v>45127</v>
      </c>
      <c r="D36" s="22">
        <v>800</v>
      </c>
      <c r="E36" s="38"/>
      <c r="F36" s="29"/>
      <c r="H36" s="10"/>
      <c r="I36" s="22"/>
    </row>
    <row r="37" spans="1:9" ht="15.75" thickBot="1" x14ac:dyDescent="0.3">
      <c r="A37" s="23"/>
      <c r="B37" s="31"/>
      <c r="C37" s="25"/>
      <c r="D37" s="26"/>
      <c r="E37" s="38"/>
      <c r="F37" s="23"/>
      <c r="G37" s="31"/>
      <c r="H37" s="25"/>
      <c r="I37" s="2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Jan-June</vt:lpstr>
      <vt:lpstr>July-Dec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Lee Fanshier</cp:lastModifiedBy>
  <cp:lastPrinted>2023-08-28T23:49:58Z</cp:lastPrinted>
  <dcterms:created xsi:type="dcterms:W3CDTF">2023-05-24T14:58:24Z</dcterms:created>
  <dcterms:modified xsi:type="dcterms:W3CDTF">2023-11-29T19:22:53Z</dcterms:modified>
</cp:coreProperties>
</file>